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portfolio" sheetId="1" r:id="rId1"/>
  </sheets>
  <definedNames>
    <definedName name="F">'portfolio'!$D$11</definedName>
    <definedName name="k">'portfolio'!$D$10</definedName>
    <definedName name="L">'portfolio'!$F$9</definedName>
    <definedName name="Ma">'portfolio'!$C$15</definedName>
    <definedName name="Mb">'portfolio'!$C$16</definedName>
    <definedName name="Pa">'portfolio'!$D$2</definedName>
    <definedName name="Pb">'portfolio'!$D$3</definedName>
    <definedName name="Qa">'portfolio'!$F$2</definedName>
    <definedName name="Qb">'portfolio'!$F$3</definedName>
    <definedName name="Sa">'portfolio'!$C$17</definedName>
    <definedName name="Sb">'portfolio'!$C$18</definedName>
    <definedName name="Wa">'portfolio'!$F$7</definedName>
    <definedName name="Wb">'portfolio'!$G$7</definedName>
    <definedName name="Y">'portfolio'!$C$13</definedName>
    <definedName name="Ya">'portfolio'!$C$13</definedName>
    <definedName name="Yb">'portfolio'!$C$14</definedName>
  </definedNames>
  <calcPr fullCalcOnLoad="1"/>
</workbook>
</file>

<file path=xl/sharedStrings.xml><?xml version="1.0" encoding="utf-8"?>
<sst xmlns="http://schemas.openxmlformats.org/spreadsheetml/2006/main" count="30" uniqueCount="29">
  <si>
    <t>СТАВКА</t>
  </si>
  <si>
    <t>ДОХОДНОСТЬ</t>
  </si>
  <si>
    <t>ВОЛАТИЛЬНОСТЬ</t>
  </si>
  <si>
    <t>КОРРЕЛЯЦИЯ</t>
  </si>
  <si>
    <t>РЫЧАГ</t>
  </si>
  <si>
    <t>ТЕРПИМОСТЬ</t>
  </si>
  <si>
    <t>Средняя доходность
за единицу времени
первого и второго актива</t>
  </si>
  <si>
    <t>Волатильность
за единицу времени
первого и второго актива</t>
  </si>
  <si>
    <t>Коэффициент корреляции
между активами</t>
  </si>
  <si>
    <t>ВЕС</t>
  </si>
  <si>
    <t>Вес активова в портфеле</t>
  </si>
  <si>
    <t>Пропорция активов в портфеле</t>
  </si>
  <si>
    <t>Оптимальный рычаг 
с учетом терпимости к риску</t>
  </si>
  <si>
    <t>Волатильность портфеля</t>
  </si>
  <si>
    <t>Рост портфеля
сверх безрисковой ставки</t>
  </si>
  <si>
    <t>МОДЕЛЬ</t>
  </si>
  <si>
    <t>СВОП</t>
  </si>
  <si>
    <t>Введите "%" или "pt" для работы 
в процентном или пунктовом формате</t>
  </si>
  <si>
    <t>ЦЕНА</t>
  </si>
  <si>
    <t>ПУНКТЫ</t>
  </si>
  <si>
    <t>Цена единицы 
первого и втрого актива</t>
  </si>
  <si>
    <t xml:space="preserve">Процентная ставка 
по первому и второму активу </t>
  </si>
  <si>
    <t>Количество знаков 
в котировках 
первого и второго актива</t>
  </si>
  <si>
    <t>%</t>
  </si>
  <si>
    <t>Введите "%" для ставки процентного типа 
или "fx" для ставки типа СВОП (forex) - в пт</t>
  </si>
  <si>
    <t>Терпимость к риску - 
делитель оптимальн. рычага</t>
  </si>
  <si>
    <t>ЭФФЕКТИВНОСТЬ, %</t>
  </si>
  <si>
    <t>ПРОПОРЦИЯ, %</t>
  </si>
  <si>
    <t>РИСК, %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</si>
</sst>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000000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"/>
  </numFmts>
  <fonts count="48">
    <font>
      <sz val="10"/>
      <name val="Arial"/>
      <family val="0"/>
    </font>
    <font>
      <b/>
      <sz val="10"/>
      <color indexed="13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48"/>
      <name val="Arial"/>
      <family val="2"/>
    </font>
    <font>
      <b/>
      <sz val="12"/>
      <color indexed="17"/>
      <name val="Arial Cyr"/>
      <family val="0"/>
    </font>
    <font>
      <b/>
      <sz val="12"/>
      <color indexed="16"/>
      <name val="Arial"/>
      <family val="2"/>
    </font>
    <font>
      <b/>
      <sz val="12"/>
      <color indexed="48"/>
      <name val="Arial Cyr"/>
      <family val="0"/>
    </font>
    <font>
      <b/>
      <sz val="12"/>
      <color indexed="23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10"/>
      <color indexed="4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1" fillId="34" borderId="10" xfId="0" applyFont="1" applyFill="1" applyBorder="1" applyAlignment="1">
      <alignment horizontal="left" vertical="center" indent="1"/>
    </xf>
    <xf numFmtId="0" fontId="7" fillId="35" borderId="10" xfId="0" applyFont="1" applyFill="1" applyBorder="1" applyAlignment="1">
      <alignment horizontal="left" vertical="center" indent="1"/>
    </xf>
    <xf numFmtId="0" fontId="12" fillId="36" borderId="10" xfId="0" applyFont="1" applyFill="1" applyBorder="1" applyAlignment="1">
      <alignment horizontal="left" vertical="center" wrapText="1" indent="1"/>
    </xf>
    <xf numFmtId="0" fontId="11" fillId="36" borderId="10" xfId="0" applyFont="1" applyFill="1" applyBorder="1" applyAlignment="1">
      <alignment horizontal="left" vertical="center" wrapText="1" indent="1"/>
    </xf>
    <xf numFmtId="0" fontId="0" fillId="37" borderId="0" xfId="0" applyFill="1" applyAlignment="1">
      <alignment/>
    </xf>
    <xf numFmtId="0" fontId="13" fillId="37" borderId="0" xfId="0" applyFont="1" applyFill="1" applyAlignment="1">
      <alignment/>
    </xf>
    <xf numFmtId="180" fontId="10" fillId="38" borderId="10" xfId="0" applyNumberFormat="1" applyFont="1" applyFill="1" applyBorder="1" applyAlignment="1" applyProtection="1">
      <alignment horizontal="center" vertical="center"/>
      <protection locked="0"/>
    </xf>
    <xf numFmtId="2" fontId="2" fillId="38" borderId="10" xfId="0" applyNumberFormat="1" applyFont="1" applyFill="1" applyBorder="1" applyAlignment="1" applyProtection="1">
      <alignment horizontal="center" vertical="center"/>
      <protection locked="0"/>
    </xf>
    <xf numFmtId="0" fontId="2" fillId="38" borderId="10" xfId="0" applyFont="1" applyFill="1" applyBorder="1" applyAlignment="1" applyProtection="1">
      <alignment horizontal="center" vertical="center"/>
      <protection locked="0"/>
    </xf>
    <xf numFmtId="2" fontId="3" fillId="39" borderId="10" xfId="0" applyNumberFormat="1" applyFont="1" applyFill="1" applyBorder="1" applyAlignment="1" applyProtection="1">
      <alignment horizontal="center" vertical="center"/>
      <protection hidden="1"/>
    </xf>
    <xf numFmtId="0" fontId="11" fillId="36" borderId="11" xfId="0" applyFont="1" applyFill="1" applyBorder="1" applyAlignment="1">
      <alignment horizontal="left" vertical="center" wrapText="1" indent="1"/>
    </xf>
    <xf numFmtId="0" fontId="11" fillId="36" borderId="12" xfId="0" applyFont="1" applyFill="1" applyBorder="1" applyAlignment="1">
      <alignment horizontal="left" vertical="center" wrapText="1" indent="1"/>
    </xf>
    <xf numFmtId="0" fontId="9" fillId="33" borderId="10" xfId="0" applyFont="1" applyFill="1" applyBorder="1" applyAlignment="1">
      <alignment horizontal="left" vertical="center" indent="1"/>
    </xf>
    <xf numFmtId="0" fontId="12" fillId="36" borderId="11" xfId="0" applyFont="1" applyFill="1" applyBorder="1" applyAlignment="1">
      <alignment horizontal="left" vertical="center" wrapText="1" indent="1"/>
    </xf>
    <xf numFmtId="0" fontId="12" fillId="36" borderId="12" xfId="0" applyFont="1" applyFill="1" applyBorder="1" applyAlignment="1">
      <alignment horizontal="left" vertical="center" indent="1"/>
    </xf>
    <xf numFmtId="0" fontId="12" fillId="36" borderId="10" xfId="0" applyFont="1" applyFill="1" applyBorder="1" applyAlignment="1">
      <alignment horizontal="left" vertical="center" wrapText="1" indent="1"/>
    </xf>
    <xf numFmtId="0" fontId="12" fillId="36" borderId="10" xfId="0" applyFont="1" applyFill="1" applyBorder="1" applyAlignment="1">
      <alignment horizontal="left" vertical="center" indent="1"/>
    </xf>
    <xf numFmtId="0" fontId="0" fillId="37" borderId="0" xfId="0" applyFill="1" applyAlignment="1">
      <alignment horizontal="center"/>
    </xf>
    <xf numFmtId="0" fontId="0" fillId="37" borderId="13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indent="1"/>
    </xf>
    <xf numFmtId="0" fontId="8" fillId="38" borderId="14" xfId="0" applyFont="1" applyFill="1" applyBorder="1" applyAlignment="1" applyProtection="1">
      <alignment horizontal="center" vertical="center"/>
      <protection locked="0"/>
    </xf>
    <xf numFmtId="0" fontId="8" fillId="38" borderId="15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>
      <alignment horizontal="center"/>
    </xf>
    <xf numFmtId="0" fontId="11" fillId="36" borderId="12" xfId="0" applyFont="1" applyFill="1" applyBorder="1" applyAlignment="1">
      <alignment horizontal="left" vertical="center" indent="1"/>
    </xf>
    <xf numFmtId="2" fontId="3" fillId="39" borderId="10" xfId="0" applyNumberFormat="1" applyFont="1" applyFill="1" applyBorder="1" applyAlignment="1" applyProtection="1">
      <alignment horizontal="center" vertical="center"/>
      <protection hidden="1"/>
    </xf>
    <xf numFmtId="0" fontId="8" fillId="38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q-trading.ru/" TargetMode="External" /><Relationship Id="rId3" Type="http://schemas.openxmlformats.org/officeDocument/2006/relationships/hyperlink" Target="http://www.q-trading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152400</xdr:rowOff>
    </xdr:from>
    <xdr:to>
      <xdr:col>1</xdr:col>
      <xdr:colOff>1524000</xdr:colOff>
      <xdr:row>15</xdr:row>
      <xdr:rowOff>9525</xdr:rowOff>
    </xdr:to>
    <xdr:pic>
      <xdr:nvPicPr>
        <xdr:cNvPr id="1" name="Picture 2" descr="q-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362450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57421875" style="19" customWidth="1"/>
    <col min="2" max="2" width="25.28125" style="6" customWidth="1"/>
    <col min="3" max="3" width="24.140625" style="6" customWidth="1"/>
    <col min="4" max="4" width="16.140625" style="6" customWidth="1"/>
    <col min="5" max="5" width="22.57421875" style="6" customWidth="1"/>
    <col min="6" max="7" width="7.8515625" style="6" customWidth="1"/>
    <col min="8" max="8" width="36.8515625" style="6" customWidth="1"/>
    <col min="9" max="9" width="3.57421875" style="19" customWidth="1"/>
    <col min="10" max="16384" width="9.140625" style="6" customWidth="1"/>
  </cols>
  <sheetData>
    <row r="1" spans="2:8" ht="18.75" customHeight="1">
      <c r="B1" s="29"/>
      <c r="C1" s="29"/>
      <c r="D1" s="29"/>
      <c r="E1" s="29"/>
      <c r="F1" s="29"/>
      <c r="G1" s="29"/>
      <c r="H1" s="29"/>
    </row>
    <row r="2" spans="2:8" ht="30" customHeight="1">
      <c r="B2" s="12" t="s">
        <v>20</v>
      </c>
      <c r="C2" s="14" t="s">
        <v>18</v>
      </c>
      <c r="D2" s="8">
        <v>1</v>
      </c>
      <c r="E2" s="27" t="s">
        <v>19</v>
      </c>
      <c r="F2" s="28">
        <v>4</v>
      </c>
      <c r="G2" s="28"/>
      <c r="H2" s="12" t="s">
        <v>22</v>
      </c>
    </row>
    <row r="3" spans="2:8" ht="30" customHeight="1">
      <c r="B3" s="30"/>
      <c r="C3" s="14"/>
      <c r="D3" s="8">
        <v>2</v>
      </c>
      <c r="E3" s="27"/>
      <c r="F3" s="28">
        <v>4</v>
      </c>
      <c r="G3" s="28"/>
      <c r="H3" s="13"/>
    </row>
    <row r="4" spans="2:8" ht="30" customHeight="1">
      <c r="B4" s="15" t="s">
        <v>21</v>
      </c>
      <c r="C4" s="21" t="s">
        <v>0</v>
      </c>
      <c r="D4" s="9">
        <v>0</v>
      </c>
      <c r="E4" s="3" t="s">
        <v>15</v>
      </c>
      <c r="F4" s="22" t="s">
        <v>23</v>
      </c>
      <c r="G4" s="23"/>
      <c r="H4" s="5" t="s">
        <v>17</v>
      </c>
    </row>
    <row r="5" spans="2:8" ht="30" customHeight="1">
      <c r="B5" s="16"/>
      <c r="C5" s="21"/>
      <c r="D5" s="9">
        <v>0</v>
      </c>
      <c r="E5" s="3" t="s">
        <v>16</v>
      </c>
      <c r="F5" s="32" t="s">
        <v>23</v>
      </c>
      <c r="G5" s="32"/>
      <c r="H5" s="5" t="s">
        <v>24</v>
      </c>
    </row>
    <row r="6" spans="2:8" ht="30" customHeight="1">
      <c r="B6" s="17" t="s">
        <v>6</v>
      </c>
      <c r="C6" s="21" t="s">
        <v>1</v>
      </c>
      <c r="D6" s="9">
        <v>12.49</v>
      </c>
      <c r="E6" s="24"/>
      <c r="F6" s="25"/>
      <c r="G6" s="25"/>
      <c r="H6" s="26"/>
    </row>
    <row r="7" spans="2:8" ht="30" customHeight="1">
      <c r="B7" s="18"/>
      <c r="C7" s="21"/>
      <c r="D7" s="9">
        <v>12.77</v>
      </c>
      <c r="E7" s="2" t="s">
        <v>9</v>
      </c>
      <c r="F7" s="11">
        <f>((Ma-Ya)*Sb^2-(Mb-Yb)*k*Sa*Sb)/Sa^2/Sb^2/(1-k^2)/F</f>
        <v>5.159938797104069</v>
      </c>
      <c r="G7" s="11">
        <f>((Mb-Yb)*Sa^2-(Ma-Ya)*k*Sa*Sb)/Sa^2/Sb^2/(1-k^2)/F</f>
        <v>-0.5978399606217296</v>
      </c>
      <c r="H7" s="4" t="s">
        <v>10</v>
      </c>
    </row>
    <row r="8" spans="2:8" ht="30" customHeight="1">
      <c r="B8" s="17" t="s">
        <v>7</v>
      </c>
      <c r="C8" s="21" t="s">
        <v>2</v>
      </c>
      <c r="D8" s="9">
        <v>16.79</v>
      </c>
      <c r="E8" s="2" t="s">
        <v>27</v>
      </c>
      <c r="F8" s="11">
        <f>Wa/L*100</f>
        <v>89.61682993082104</v>
      </c>
      <c r="G8" s="11">
        <f>Wb/L*100</f>
        <v>-10.383170069178966</v>
      </c>
      <c r="H8" s="4" t="s">
        <v>11</v>
      </c>
    </row>
    <row r="9" spans="2:8" ht="30" customHeight="1">
      <c r="B9" s="18"/>
      <c r="C9" s="21"/>
      <c r="D9" s="9">
        <v>28.85</v>
      </c>
      <c r="E9" s="2" t="s">
        <v>4</v>
      </c>
      <c r="F9" s="31">
        <f>ABS(F7)+ABS(G7)</f>
        <v>5.757778757725799</v>
      </c>
      <c r="G9" s="31"/>
      <c r="H9" s="4" t="s">
        <v>12</v>
      </c>
    </row>
    <row r="10" spans="2:8" ht="30" customHeight="1">
      <c r="B10" s="4" t="s">
        <v>8</v>
      </c>
      <c r="C10" s="1" t="s">
        <v>3</v>
      </c>
      <c r="D10" s="10">
        <v>0.71</v>
      </c>
      <c r="E10" s="2" t="s">
        <v>26</v>
      </c>
      <c r="F10" s="31">
        <f>(EXP(Ma*Wa+Mb*Wb-(Sa^2*Wa^2+Sb^2*Wb^2+2*Sa*Wa*Sb*Wb*k)/2)-1)*100</f>
        <v>32.85207382803084</v>
      </c>
      <c r="G10" s="31"/>
      <c r="H10" s="4" t="s">
        <v>14</v>
      </c>
    </row>
    <row r="11" spans="2:8" ht="30" customHeight="1">
      <c r="B11" s="4" t="s">
        <v>25</v>
      </c>
      <c r="C11" s="1" t="s">
        <v>5</v>
      </c>
      <c r="D11" s="10">
        <v>1</v>
      </c>
      <c r="E11" s="2" t="s">
        <v>28</v>
      </c>
      <c r="F11" s="31">
        <f>100*(Sa^2*Wa^2+Sb^2*Wb^2+2*Sa*Wa*Sb*Wb*k)^0.5</f>
        <v>75.37454429626113</v>
      </c>
      <c r="G11" s="31"/>
      <c r="H11" s="4" t="s">
        <v>13</v>
      </c>
    </row>
    <row r="12" ht="12.75" customHeight="1">
      <c r="B12" s="20"/>
    </row>
    <row r="13" spans="2:3" ht="12.75" customHeight="1">
      <c r="B13" s="19"/>
      <c r="C13" s="7">
        <f>IF(F5="fx",-D4/Pa/10^Qa,D4/100)</f>
        <v>0</v>
      </c>
    </row>
    <row r="14" spans="2:3" ht="12.75" customHeight="1">
      <c r="B14" s="19"/>
      <c r="C14" s="7">
        <f>IF(F5="fx",-D5/Pb/10^Qb,D5/100)</f>
        <v>0</v>
      </c>
    </row>
    <row r="15" spans="2:3" ht="12.75" customHeight="1">
      <c r="B15" s="19"/>
      <c r="C15" s="7">
        <f>IF(F4="pt",D6/Pa/10^Qa,D6/100)</f>
        <v>0.1249</v>
      </c>
    </row>
    <row r="16" ht="12.75" customHeight="1">
      <c r="C16" s="7">
        <f>IF(F4="pt",D7/Pb/10^Qb,D7/100)</f>
        <v>0.1277</v>
      </c>
    </row>
    <row r="17" ht="12.75" customHeight="1">
      <c r="C17" s="7">
        <f>IF(F4="pt",D8/Pa/10^Qa,D8/100)</f>
        <v>0.1679</v>
      </c>
    </row>
    <row r="18" ht="12.75">
      <c r="C18" s="7">
        <f>IF(F4="pt",D9/Pb/10^Qb,D9/100)</f>
        <v>0.28850000000000003</v>
      </c>
    </row>
  </sheetData>
  <sheetProtection password="D87C" sheet="1" objects="1" scenarios="1"/>
  <mergeCells count="22">
    <mergeCell ref="F9:G9"/>
    <mergeCell ref="F5:G5"/>
    <mergeCell ref="F4:G4"/>
    <mergeCell ref="E6:H6"/>
    <mergeCell ref="E2:E3"/>
    <mergeCell ref="F2:G2"/>
    <mergeCell ref="A1:A65536"/>
    <mergeCell ref="B1:H1"/>
    <mergeCell ref="B2:B3"/>
    <mergeCell ref="F3:G3"/>
    <mergeCell ref="F11:G11"/>
    <mergeCell ref="F10:G10"/>
    <mergeCell ref="H2:H3"/>
    <mergeCell ref="C2:C3"/>
    <mergeCell ref="B4:B5"/>
    <mergeCell ref="B6:B7"/>
    <mergeCell ref="I1:I65536"/>
    <mergeCell ref="B12:B15"/>
    <mergeCell ref="C8:C9"/>
    <mergeCell ref="C4:C5"/>
    <mergeCell ref="B8:B9"/>
    <mergeCell ref="C6:C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2010-08-24T17:45:35Z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